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2" activeTab="1"/>
  </bookViews>
  <sheets>
    <sheet name="FFEUR-2000-2009" sheetId="1" r:id="rId1"/>
    <sheet name="Gráfico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'FFEUR-2000-2009'!$B$2:$Q$52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<sst xmlns="http://schemas.openxmlformats.org/spreadsheetml/2006/main" count="105" uniqueCount="58">
  <si>
    <t>AND</t>
  </si>
  <si>
    <t>2000-2006</t>
  </si>
  <si>
    <t>FONDOS EUROPEOS PROGRAMADOS PARA AND.</t>
  </si>
  <si>
    <t>SEGÚN TABLA NUTS III-2000-2006</t>
  </si>
  <si>
    <t>AGE</t>
  </si>
  <si>
    <t>JUNTA AND</t>
  </si>
  <si>
    <t>FEDER</t>
  </si>
  <si>
    <t>FSE</t>
  </si>
  <si>
    <t>IFOP</t>
  </si>
  <si>
    <t>FONDOS DEL PLURIRREGIONAL 2000-2006</t>
  </si>
  <si>
    <t>INICIATIVAS COMUNITARIAS</t>
  </si>
  <si>
    <t>TOTAL ACCIONES ESTRUCTURALES</t>
  </si>
  <si>
    <t>FEOGA-GARANTÍA</t>
  </si>
  <si>
    <t>trabajo de recopilación y análisis</t>
  </si>
  <si>
    <t>ALMERIA</t>
  </si>
  <si>
    <t>2007-2013</t>
  </si>
  <si>
    <t>tanteo</t>
  </si>
  <si>
    <t>2007-2009</t>
  </si>
  <si>
    <t>TOTAL 2000-2009</t>
  </si>
  <si>
    <t>% / total</t>
  </si>
  <si>
    <t xml:space="preserve">FONDOS DEL PLURIRREGIONAL </t>
  </si>
  <si>
    <t>2000-2009</t>
  </si>
  <si>
    <t>MEDIA PROVINCIAL-8 PROVINCIAS AND</t>
  </si>
  <si>
    <t>total AND 10 años estimado</t>
  </si>
  <si>
    <t>equidistributiva por provincia</t>
  </si>
  <si>
    <t>media provincial estimada</t>
  </si>
  <si>
    <t xml:space="preserve">ESP: </t>
  </si>
  <si>
    <t>equidistributiva por población</t>
  </si>
  <si>
    <t>AND:</t>
  </si>
  <si>
    <t>población:</t>
  </si>
  <si>
    <t>ALM:</t>
  </si>
  <si>
    <t>INE-2008</t>
  </si>
  <si>
    <t>DE ACCIONES ESTRUCTURALES</t>
  </si>
  <si>
    <t>cantidad total estimada para población de provincia de Almería</t>
  </si>
  <si>
    <t>Millones€</t>
  </si>
  <si>
    <t xml:space="preserve">ALMERÍA -Fondos Europeos Aplicados </t>
  </si>
  <si>
    <t>sin tener en cuenta FEOGA-G</t>
  </si>
  <si>
    <t>FEP</t>
  </si>
  <si>
    <t>FEOGA-O</t>
  </si>
  <si>
    <t>FEAGA</t>
  </si>
  <si>
    <t>FEADER</t>
  </si>
  <si>
    <t>IFOP + FEP</t>
  </si>
  <si>
    <t>FEOGA-O + FEADER</t>
  </si>
  <si>
    <t>FEOGA-G +FEAGA</t>
  </si>
  <si>
    <t>ANDALUCÍA</t>
  </si>
  <si>
    <t>FONDO DE COHESION</t>
  </si>
  <si>
    <t>TOTAL ACCIONES ESTRUCTURALES *</t>
  </si>
  <si>
    <t>FEOGA-G + FEAGA</t>
  </si>
  <si>
    <t>AGE=Administración General del Estado</t>
  </si>
  <si>
    <t xml:space="preserve">Servicios de Estudios y Publicaciones. Consejería de Economía y Hacienda. Junta de Andalucía. </t>
  </si>
  <si>
    <t>según el criterio establecido en el estudio "La huella de Europa en Andalucía", editado por los</t>
  </si>
  <si>
    <r>
      <t xml:space="preserve">* El término </t>
    </r>
    <r>
      <rPr>
        <b/>
        <i/>
        <sz val="7"/>
        <rFont val="Arial"/>
        <family val="2"/>
      </rPr>
      <t xml:space="preserve">Acciones estructurales </t>
    </r>
    <r>
      <rPr>
        <i/>
        <sz val="7"/>
        <rFont val="Arial"/>
        <family val="2"/>
      </rPr>
      <t xml:space="preserve">incluye los Fondos Estructurales y el resto de fondos, excepto los de Garantía, </t>
    </r>
  </si>
  <si>
    <t>EUROPA</t>
  </si>
  <si>
    <t>ESPAÑA</t>
  </si>
  <si>
    <t>ALMERÍA</t>
  </si>
  <si>
    <t>Km2</t>
  </si>
  <si>
    <t>habitantes</t>
  </si>
  <si>
    <t>INE-2010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</si>
</sst>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  <numFmt numFmtId="166" formatCode="#,##0&quot; €&quot;"/>
    <numFmt numFmtId="167" formatCode="#,##0.0&quot; €&quot;"/>
    <numFmt numFmtId="168" formatCode="_-* #,##0.00\ _€_-;\-* #,##0.00\ _€_-;_-* \-??\ _€_-;_-@_-"/>
    <numFmt numFmtId="169" formatCode="_-* #,##0\ _€_-;\-* #,##0\ _€_-;_-* \-??\ _€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%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 Narrow"/>
      <family val="2"/>
    </font>
    <font>
      <sz val="10"/>
      <color indexed="9"/>
      <name val="Arial"/>
      <family val="2"/>
    </font>
    <font>
      <i/>
      <sz val="10"/>
      <color indexed="9"/>
      <name val="Arial Narrow"/>
      <family val="2"/>
    </font>
    <font>
      <i/>
      <sz val="8"/>
      <color indexed="9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14"/>
      <name val="Arial Narrow"/>
      <family val="2"/>
    </font>
    <font>
      <b/>
      <sz val="10"/>
      <name val="Arial"/>
      <family val="2"/>
    </font>
    <font>
      <sz val="7"/>
      <name val="Arial Narrow"/>
      <family val="2"/>
    </font>
    <font>
      <sz val="10"/>
      <color indexed="17"/>
      <name val="Arial"/>
      <family val="2"/>
    </font>
    <font>
      <i/>
      <sz val="10"/>
      <color indexed="17"/>
      <name val="Arial Narrow"/>
      <family val="2"/>
    </font>
    <font>
      <i/>
      <sz val="8"/>
      <color indexed="17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 Narrow"/>
      <family val="2"/>
    </font>
    <font>
      <sz val="10"/>
      <color indexed="12"/>
      <name val="Arial Narrow"/>
      <family val="2"/>
    </font>
    <font>
      <sz val="10"/>
      <color indexed="17"/>
      <name val="Arial Narrow"/>
      <family val="2"/>
    </font>
    <font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2"/>
      <name val="Arial Narrow"/>
      <family val="2"/>
    </font>
    <font>
      <sz val="8"/>
      <color indexed="10"/>
      <name val="Arial Narrow"/>
      <family val="2"/>
    </font>
    <font>
      <b/>
      <sz val="12"/>
      <name val="Arial"/>
      <family val="0"/>
    </font>
    <font>
      <sz val="8"/>
      <color indexed="22"/>
      <name val="Arial Narrow"/>
      <family val="2"/>
    </font>
    <font>
      <sz val="10"/>
      <color indexed="22"/>
      <name val="Arial"/>
      <family val="2"/>
    </font>
    <font>
      <sz val="10"/>
      <color indexed="22"/>
      <name val="Arial Narrow"/>
      <family val="2"/>
    </font>
    <font>
      <i/>
      <sz val="10"/>
      <color indexed="22"/>
      <name val="Arial Narrow"/>
      <family val="2"/>
    </font>
    <font>
      <i/>
      <sz val="8"/>
      <color indexed="22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6" fillId="11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17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1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10" fontId="18" fillId="0" borderId="0" xfId="0" applyNumberFormat="1" applyFont="1" applyBorder="1" applyAlignment="1">
      <alignment horizontal="left"/>
    </xf>
    <xf numFmtId="0" fontId="19" fillId="14" borderId="0" xfId="0" applyFont="1" applyFill="1" applyAlignment="1">
      <alignment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18" fillId="0" borderId="0" xfId="53" applyNumberFormat="1" applyFont="1" applyFill="1" applyBorder="1" applyAlignment="1" applyProtection="1">
      <alignment horizontal="center"/>
      <protection/>
    </xf>
    <xf numFmtId="165" fontId="18" fillId="0" borderId="10" xfId="0" applyNumberFormat="1" applyFont="1" applyBorder="1" applyAlignment="1">
      <alignment/>
    </xf>
    <xf numFmtId="10" fontId="23" fillId="0" borderId="0" xfId="53" applyNumberFormat="1" applyFont="1" applyFill="1" applyBorder="1" applyAlignment="1" applyProtection="1">
      <alignment/>
      <protection/>
    </xf>
    <xf numFmtId="166" fontId="18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6" fontId="18" fillId="6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165" fontId="18" fillId="0" borderId="11" xfId="0" applyNumberFormat="1" applyFont="1" applyBorder="1" applyAlignment="1">
      <alignment/>
    </xf>
    <xf numFmtId="0" fontId="0" fillId="6" borderId="11" xfId="0" applyFill="1" applyBorder="1" applyAlignment="1">
      <alignment/>
    </xf>
    <xf numFmtId="166" fontId="18" fillId="0" borderId="10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66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18" fillId="0" borderId="0" xfId="53" applyNumberFormat="1" applyFont="1" applyFill="1" applyBorder="1" applyAlignment="1" applyProtection="1">
      <alignment/>
      <protection/>
    </xf>
    <xf numFmtId="167" fontId="24" fillId="0" borderId="0" xfId="0" applyNumberFormat="1" applyFont="1" applyBorder="1" applyAlignment="1">
      <alignment/>
    </xf>
    <xf numFmtId="10" fontId="18" fillId="0" borderId="14" xfId="53" applyNumberFormat="1" applyFont="1" applyFill="1" applyBorder="1" applyAlignment="1" applyProtection="1">
      <alignment/>
      <protection/>
    </xf>
    <xf numFmtId="166" fontId="25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5" fontId="18" fillId="0" borderId="15" xfId="0" applyNumberFormat="1" applyFont="1" applyBorder="1" applyAlignment="1">
      <alignment/>
    </xf>
    <xf numFmtId="10" fontId="18" fillId="0" borderId="16" xfId="53" applyNumberFormat="1" applyFont="1" applyFill="1" applyBorder="1" applyAlignment="1" applyProtection="1">
      <alignment/>
      <protection/>
    </xf>
    <xf numFmtId="166" fontId="18" fillId="0" borderId="17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165" fontId="26" fillId="6" borderId="11" xfId="0" applyNumberFormat="1" applyFont="1" applyFill="1" applyBorder="1" applyAlignment="1">
      <alignment/>
    </xf>
    <xf numFmtId="9" fontId="27" fillId="0" borderId="0" xfId="0" applyNumberFormat="1" applyFont="1" applyAlignment="1">
      <alignment/>
    </xf>
    <xf numFmtId="0" fontId="19" fillId="18" borderId="0" xfId="0" applyFont="1" applyFill="1" applyAlignment="1">
      <alignment/>
    </xf>
    <xf numFmtId="0" fontId="20" fillId="18" borderId="0" xfId="0" applyFont="1" applyFill="1" applyAlignment="1">
      <alignment horizontal="right"/>
    </xf>
    <xf numFmtId="0" fontId="0" fillId="19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166" fontId="29" fillId="0" borderId="1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18" fillId="6" borderId="12" xfId="0" applyNumberFormat="1" applyFont="1" applyFill="1" applyBorder="1" applyAlignment="1">
      <alignment/>
    </xf>
    <xf numFmtId="10" fontId="0" fillId="0" borderId="0" xfId="53" applyNumberFormat="1" applyFont="1" applyFill="1" applyBorder="1" applyAlignment="1" applyProtection="1">
      <alignment/>
      <protection/>
    </xf>
    <xf numFmtId="166" fontId="18" fillId="6" borderId="13" xfId="0" applyNumberFormat="1" applyFont="1" applyFill="1" applyBorder="1" applyAlignment="1">
      <alignment/>
    </xf>
    <xf numFmtId="166" fontId="18" fillId="0" borderId="18" xfId="0" applyNumberFormat="1" applyFont="1" applyBorder="1" applyAlignment="1">
      <alignment/>
    </xf>
    <xf numFmtId="166" fontId="18" fillId="6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18" fillId="0" borderId="19" xfId="0" applyNumberFormat="1" applyFont="1" applyBorder="1" applyAlignment="1">
      <alignment/>
    </xf>
    <xf numFmtId="10" fontId="22" fillId="0" borderId="0" xfId="53" applyNumberFormat="1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32" fillId="0" borderId="10" xfId="0" applyNumberFormat="1" applyFont="1" applyFill="1" applyBorder="1" applyAlignment="1">
      <alignment/>
    </xf>
    <xf numFmtId="166" fontId="18" fillId="0" borderId="18" xfId="0" applyNumberFormat="1" applyFont="1" applyFill="1" applyBorder="1" applyAlignment="1">
      <alignment/>
    </xf>
    <xf numFmtId="165" fontId="29" fillId="0" borderId="0" xfId="0" applyNumberFormat="1" applyFont="1" applyBorder="1" applyAlignment="1">
      <alignment/>
    </xf>
    <xf numFmtId="166" fontId="32" fillId="6" borderId="10" xfId="0" applyNumberFormat="1" applyFont="1" applyFill="1" applyBorder="1" applyAlignment="1">
      <alignment/>
    </xf>
    <xf numFmtId="9" fontId="33" fillId="0" borderId="0" xfId="0" applyNumberFormat="1" applyFont="1" applyAlignment="1">
      <alignment/>
    </xf>
    <xf numFmtId="0" fontId="34" fillId="0" borderId="18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5" fillId="0" borderId="20" xfId="0" applyFont="1" applyFill="1" applyBorder="1" applyAlignment="1">
      <alignment horizontal="right"/>
    </xf>
    <xf numFmtId="0" fontId="36" fillId="0" borderId="19" xfId="0" applyFont="1" applyFill="1" applyBorder="1" applyAlignment="1">
      <alignment horizontal="right"/>
    </xf>
    <xf numFmtId="10" fontId="18" fillId="0" borderId="21" xfId="53" applyNumberFormat="1" applyFont="1" applyFill="1" applyBorder="1" applyAlignment="1" applyProtection="1">
      <alignment/>
      <protection/>
    </xf>
    <xf numFmtId="165" fontId="24" fillId="6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/>
    </xf>
    <xf numFmtId="169" fontId="0" fillId="0" borderId="10" xfId="47" applyNumberForma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29" fillId="0" borderId="0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10" fontId="37" fillId="0" borderId="0" xfId="53" applyNumberFormat="1" applyFont="1" applyFill="1" applyBorder="1" applyAlignment="1" applyProtection="1">
      <alignment/>
      <protection/>
    </xf>
    <xf numFmtId="165" fontId="26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0" fontId="29" fillId="0" borderId="0" xfId="53" applyNumberFormat="1" applyFont="1" applyFill="1" applyBorder="1" applyAlignment="1" applyProtection="1">
      <alignment/>
      <protection/>
    </xf>
    <xf numFmtId="165" fontId="26" fillId="6" borderId="22" xfId="0" applyNumberFormat="1" applyFont="1" applyFill="1" applyBorder="1" applyAlignment="1">
      <alignment/>
    </xf>
    <xf numFmtId="165" fontId="29" fillId="0" borderId="22" xfId="0" applyNumberFormat="1" applyFont="1" applyBorder="1" applyAlignment="1">
      <alignment/>
    </xf>
    <xf numFmtId="165" fontId="18" fillId="0" borderId="21" xfId="0" applyNumberFormat="1" applyFont="1" applyBorder="1" applyAlignment="1">
      <alignment/>
    </xf>
    <xf numFmtId="10" fontId="18" fillId="0" borderId="23" xfId="53" applyNumberFormat="1" applyFont="1" applyFill="1" applyBorder="1" applyAlignment="1" applyProtection="1">
      <alignment/>
      <protection/>
    </xf>
    <xf numFmtId="165" fontId="18" fillId="0" borderId="22" xfId="0" applyNumberFormat="1" applyFont="1" applyBorder="1" applyAlignment="1">
      <alignment/>
    </xf>
    <xf numFmtId="166" fontId="39" fillId="0" borderId="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0" fontId="30" fillId="0" borderId="0" xfId="53" applyNumberFormat="1" applyFont="1" applyFill="1" applyBorder="1" applyAlignment="1" applyProtection="1">
      <alignment/>
      <protection/>
    </xf>
    <xf numFmtId="10" fontId="18" fillId="0" borderId="24" xfId="53" applyNumberFormat="1" applyFont="1" applyFill="1" applyBorder="1" applyAlignment="1" applyProtection="1">
      <alignment/>
      <protection/>
    </xf>
    <xf numFmtId="10" fontId="18" fillId="0" borderId="22" xfId="53" applyNumberFormat="1" applyFont="1" applyFill="1" applyBorder="1" applyAlignment="1" applyProtection="1">
      <alignment/>
      <protection/>
    </xf>
    <xf numFmtId="10" fontId="29" fillId="0" borderId="25" xfId="53" applyNumberFormat="1" applyFont="1" applyFill="1" applyBorder="1" applyAlignment="1" applyProtection="1">
      <alignment/>
      <protection/>
    </xf>
    <xf numFmtId="0" fontId="0" fillId="20" borderId="10" xfId="0" applyFont="1" applyFill="1" applyBorder="1" applyAlignment="1">
      <alignment horizontal="right"/>
    </xf>
    <xf numFmtId="165" fontId="44" fillId="6" borderId="22" xfId="0" applyNumberFormat="1" applyFont="1" applyFill="1" applyBorder="1" applyAlignment="1">
      <alignment/>
    </xf>
    <xf numFmtId="165" fontId="4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/>
    </xf>
    <xf numFmtId="0" fontId="22" fillId="0" borderId="22" xfId="0" applyFont="1" applyBorder="1" applyAlignment="1">
      <alignment horizontal="center"/>
    </xf>
    <xf numFmtId="0" fontId="18" fillId="21" borderId="0" xfId="0" applyFont="1" applyFill="1" applyBorder="1" applyAlignment="1">
      <alignment horizontal="right"/>
    </xf>
    <xf numFmtId="10" fontId="18" fillId="21" borderId="0" xfId="53" applyNumberFormat="1" applyFont="1" applyFill="1" applyBorder="1" applyAlignment="1" applyProtection="1">
      <alignment horizontal="center"/>
      <protection/>
    </xf>
    <xf numFmtId="0" fontId="0" fillId="21" borderId="0" xfId="0" applyFill="1" applyAlignment="1">
      <alignment/>
    </xf>
    <xf numFmtId="0" fontId="45" fillId="0" borderId="0" xfId="0" applyFont="1" applyFill="1" applyBorder="1" applyAlignment="1">
      <alignment/>
    </xf>
    <xf numFmtId="166" fontId="29" fillId="0" borderId="22" xfId="0" applyNumberFormat="1" applyFont="1" applyBorder="1" applyAlignment="1">
      <alignment/>
    </xf>
    <xf numFmtId="10" fontId="18" fillId="0" borderId="26" xfId="53" applyNumberFormat="1" applyFont="1" applyFill="1" applyBorder="1" applyAlignment="1" applyProtection="1">
      <alignment/>
      <protection/>
    </xf>
    <xf numFmtId="165" fontId="40" fillId="0" borderId="12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6" fontId="39" fillId="0" borderId="12" xfId="0" applyNumberFormat="1" applyFont="1" applyBorder="1" applyAlignment="1">
      <alignment/>
    </xf>
    <xf numFmtId="166" fontId="29" fillId="0" borderId="27" xfId="0" applyNumberFormat="1" applyFont="1" applyBorder="1" applyAlignment="1">
      <alignment/>
    </xf>
    <xf numFmtId="166" fontId="29" fillId="0" borderId="28" xfId="0" applyNumberFormat="1" applyFont="1" applyBorder="1" applyAlignment="1">
      <alignment/>
    </xf>
    <xf numFmtId="166" fontId="29" fillId="0" borderId="29" xfId="0" applyNumberFormat="1" applyFont="1" applyBorder="1" applyAlignment="1">
      <alignment/>
    </xf>
    <xf numFmtId="165" fontId="31" fillId="0" borderId="2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65" fontId="42" fillId="0" borderId="12" xfId="0" applyNumberFormat="1" applyFont="1" applyBorder="1" applyAlignment="1">
      <alignment/>
    </xf>
    <xf numFmtId="165" fontId="43" fillId="0" borderId="22" xfId="0" applyNumberFormat="1" applyFont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28" fillId="0" borderId="11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0" fillId="0" borderId="29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/>
    </xf>
    <xf numFmtId="166" fontId="47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166" fontId="49" fillId="0" borderId="10" xfId="0" applyNumberFormat="1" applyFont="1" applyBorder="1" applyAlignment="1">
      <alignment/>
    </xf>
    <xf numFmtId="10" fontId="47" fillId="0" borderId="24" xfId="53" applyNumberFormat="1" applyFont="1" applyFill="1" applyBorder="1" applyAlignment="1" applyProtection="1">
      <alignment/>
      <protection/>
    </xf>
    <xf numFmtId="10" fontId="50" fillId="0" borderId="0" xfId="53" applyNumberFormat="1" applyFont="1" applyFill="1" applyBorder="1" applyAlignment="1" applyProtection="1">
      <alignment/>
      <protection/>
    </xf>
    <xf numFmtId="166" fontId="47" fillId="0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65" fontId="49" fillId="0" borderId="10" xfId="0" applyNumberFormat="1" applyFont="1" applyBorder="1" applyAlignment="1">
      <alignment/>
    </xf>
    <xf numFmtId="0" fontId="51" fillId="0" borderId="1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166" fontId="18" fillId="0" borderId="24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165" fontId="40" fillId="0" borderId="0" xfId="0" applyNumberFormat="1" applyFont="1" applyFill="1" applyBorder="1" applyAlignment="1">
      <alignment/>
    </xf>
    <xf numFmtId="10" fontId="18" fillId="0" borderId="0" xfId="0" applyNumberFormat="1" applyFont="1" applyFill="1" applyBorder="1" applyAlignment="1">
      <alignment horizontal="left"/>
    </xf>
    <xf numFmtId="2" fontId="52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22" xfId="0" applyFont="1" applyBorder="1" applyAlignment="1">
      <alignment vertical="top" wrapText="1"/>
    </xf>
    <xf numFmtId="0" fontId="56" fillId="0" borderId="22" xfId="0" applyFont="1" applyBorder="1" applyAlignment="1">
      <alignment horizontal="right" vertical="top" wrapText="1"/>
    </xf>
    <xf numFmtId="3" fontId="56" fillId="0" borderId="22" xfId="0" applyNumberFormat="1" applyFont="1" applyBorder="1" applyAlignment="1">
      <alignment horizontal="right" vertical="top" wrapText="1"/>
    </xf>
    <xf numFmtId="10" fontId="0" fillId="0" borderId="0" xfId="53" applyNumberForma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FONDOS EUROPEOS en ALMERIA 2000-2009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385"/>
          <c:y val="0.20325"/>
          <c:w val="0.723"/>
          <c:h val="0.6265"/>
        </c:manualLayout>
      </c:layout>
      <c:pie3DChart>
        <c:varyColors val="1"/>
        <c:ser>
          <c:idx val="0"/>
          <c:order val="0"/>
          <c:tx>
            <c:strRef>
              <c:f>'FFEUR-2000-2009'!$B$49:$B$54</c:f>
              <c:strCache>
                <c:ptCount val="1"/>
                <c:pt idx="0">
                  <c:v>FEDER FSE FEOGA-O + FEADER IFOP + FEP FONDO DE COHESION FEOGA-G +FEAGA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8000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'FFEUR-2000-2009'!$B$49:$B$54</c:f>
              <c:strCache>
                <c:ptCount val="6"/>
                <c:pt idx="0">
                  <c:v>FEDER</c:v>
                </c:pt>
                <c:pt idx="1">
                  <c:v>FSE</c:v>
                </c:pt>
                <c:pt idx="2">
                  <c:v>FEOGA-O + FEADER</c:v>
                </c:pt>
                <c:pt idx="3">
                  <c:v>IFOP + FEP</c:v>
                </c:pt>
                <c:pt idx="4">
                  <c:v>FONDO DE COHESION</c:v>
                </c:pt>
                <c:pt idx="5">
                  <c:v>FEOGA-G +FEAGA</c:v>
                </c:pt>
              </c:strCache>
            </c:strRef>
          </c:cat>
          <c:val>
            <c:numRef>
              <c:f>'FFEUR-2000-2009'!$I$49:$I$54</c:f>
              <c:numCache>
                <c:ptCount val="6"/>
                <c:pt idx="0">
                  <c:v>0.5193092750972935</c:v>
                </c:pt>
                <c:pt idx="1">
                  <c:v>0.14330081352415816</c:v>
                </c:pt>
                <c:pt idx="2">
                  <c:v>0.027125413226929924</c:v>
                </c:pt>
                <c:pt idx="3">
                  <c:v>0.027007565433143477</c:v>
                </c:pt>
                <c:pt idx="4">
                  <c:v>0.029357656174333446</c:v>
                </c:pt>
                <c:pt idx="5">
                  <c:v>0.2535115447399633</c:v>
                </c:pt>
              </c:numCache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'FFEUR-2000-2009'!$B$49:$B$54</c:f>
              <c:strCache>
                <c:ptCount val="6"/>
                <c:pt idx="0">
                  <c:v>FEDER</c:v>
                </c:pt>
                <c:pt idx="1">
                  <c:v>FSE</c:v>
                </c:pt>
                <c:pt idx="2">
                  <c:v>FEOGA-O + FEADER</c:v>
                </c:pt>
                <c:pt idx="3">
                  <c:v>IFOP + FEP</c:v>
                </c:pt>
                <c:pt idx="4">
                  <c:v>FONDO DE COHESION</c:v>
                </c:pt>
                <c:pt idx="5">
                  <c:v>FEOGA-G +FEAGA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'FFEUR-2000-2009'!$B$49:$B$54</c:f>
              <c:strCache>
                <c:ptCount val="6"/>
                <c:pt idx="0">
                  <c:v>FEDER</c:v>
                </c:pt>
                <c:pt idx="1">
                  <c:v>FSE</c:v>
                </c:pt>
                <c:pt idx="2">
                  <c:v>FEOGA-O + FEADER</c:v>
                </c:pt>
                <c:pt idx="3">
                  <c:v>IFOP + FEP</c:v>
                </c:pt>
                <c:pt idx="4">
                  <c:v>FONDO DE COHESION</c:v>
                </c:pt>
                <c:pt idx="5">
                  <c:v>FEOGA-G +FEAGA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'FFEUR-2000-2009'!$B$49:$B$54</c:f>
              <c:strCache>
                <c:ptCount val="6"/>
                <c:pt idx="0">
                  <c:v>FEDER</c:v>
                </c:pt>
                <c:pt idx="1">
                  <c:v>FSE</c:v>
                </c:pt>
                <c:pt idx="2">
                  <c:v>FEOGA-O + FEADER</c:v>
                </c:pt>
                <c:pt idx="3">
                  <c:v>IFOP + FEP</c:v>
                </c:pt>
                <c:pt idx="4">
                  <c:v>FONDO DE COHESION</c:v>
                </c:pt>
                <c:pt idx="5">
                  <c:v>FEOGA-G +FEAGA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firstSliceAng val="23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95"/>
          <c:y val="0.07675"/>
          <c:w val="0.66425"/>
          <c:h val="0.027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DESARROLLO\EUR\TABLAS%20FONDOS\TABLAS%20MODIFICADAS\tablas-nov2010\Financial%20allocations%20NUTS%20III%202000-2006-pg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ondo%20de%20Cohesi&#243;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SE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DER_enero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EOGA-FEADER_marzo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EDER_marzo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EOGA-FEADER_marzo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ondo%20de%20Cohesi&#243;n-marzo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FOP-FEP-marz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ED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EOGA+FEADER+FEA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 1"/>
      <sheetName val="Objective 2"/>
      <sheetName val="Cohesion Fund"/>
      <sheetName val="URBAN"/>
      <sheetName val="INTERREG IIIA"/>
      <sheetName val="FCOHES"/>
    </sheetNames>
    <sheetDataSet>
      <sheetData sheetId="0">
        <row r="592">
          <cell r="X592">
            <v>735314661</v>
          </cell>
        </row>
        <row r="599">
          <cell r="AA599">
            <v>7849262351</v>
          </cell>
        </row>
      </sheetData>
      <sheetData sheetId="3">
        <row r="591">
          <cell r="AA591">
            <v>8351040</v>
          </cell>
        </row>
      </sheetData>
      <sheetData sheetId="4">
        <row r="591">
          <cell r="AA591">
            <v>234419574</v>
          </cell>
        </row>
      </sheetData>
      <sheetData sheetId="5">
        <row r="42">
          <cell r="X42">
            <v>67597227</v>
          </cell>
        </row>
        <row r="49">
          <cell r="AA49">
            <v>1056332261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  <sheetDataSet>
      <sheetData sheetId="0">
        <row r="23">
          <cell r="I23">
            <v>63057105.853599995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E"/>
      <sheetName val="SAE"/>
      <sheetName val="INEM"/>
      <sheetName val="AND"/>
      <sheetName val="SAE-2007"/>
      <sheetName val="SVE"/>
      <sheetName val="erasmus"/>
      <sheetName val="Leonardo"/>
    </sheetNames>
    <sheetDataSet>
      <sheetData sheetId="0">
        <row r="160">
          <cell r="H160">
            <v>307794822.36732054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ER"/>
      <sheetName val="Desarrollo e innovación y empre"/>
      <sheetName val="recursos hídricos y m.ambiente"/>
      <sheetName val="infraestructuras del transporte"/>
      <sheetName val="Desarrollo local y urbano e inf"/>
      <sheetName val="Patrimonio histórico-cultural"/>
      <sheetName val="Asistencia técnica"/>
      <sheetName val="CANTIDAD POR EJES-FEDER"/>
      <sheetName val="inversionanual-FEDER"/>
    </sheetNames>
    <sheetDataSet>
      <sheetData sheetId="8">
        <row r="12">
          <cell r="E12">
            <v>461550800.1274438</v>
          </cell>
        </row>
        <row r="19">
          <cell r="E19">
            <v>620060808.73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DENADO POR FECHAS"/>
      <sheetName val="resumen-BENEFICIARIOSdirectos"/>
      <sheetName val="DATOS 2009"/>
      <sheetName val="RESUMEN-FEOGA"/>
    </sheetNames>
    <sheetDataSet>
      <sheetData sheetId="3">
        <row r="22">
          <cell r="F22">
            <v>103749815.12367342</v>
          </cell>
        </row>
        <row r="23">
          <cell r="F23">
            <v>170532027.60999995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ER-becarios"/>
      <sheetName val="Desarrollo e innovación empresa"/>
      <sheetName val="econo.conocimiento"/>
      <sheetName val="recursos hídricos y m.ambiente"/>
      <sheetName val="infraestructuras del transporte"/>
      <sheetName val="Desarrollo local y urbano e inf"/>
      <sheetName val="Patrimonio histórico-cultural"/>
      <sheetName val="AT"/>
      <sheetName val="CANTIDAD POR EJES-FEDER"/>
      <sheetName val="inversionanual-FEDER"/>
      <sheetName val="Desarrollo local y urbano e (2)"/>
      <sheetName val="CANTIDAD POR EJES-FEDER (2)"/>
      <sheetName val="FEDER"/>
      <sheetName val="Desarrollo e innovación y empre"/>
      <sheetName val="Asistencia técnica"/>
    </sheetNames>
    <sheetDataSet>
      <sheetData sheetId="8">
        <row r="13">
          <cell r="C13">
            <v>1115420786.1864436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2009 (2)"/>
      <sheetName val="ORDENADO POR FECHAS"/>
      <sheetName val="resumen-BENEFICIARIOSdirectos"/>
      <sheetName val="DATOS 2009"/>
      <sheetName val="RESUMEN-FEOGA"/>
    </sheetNames>
    <sheetDataSet>
      <sheetData sheetId="4">
        <row r="14">
          <cell r="E14">
            <v>20977932.037</v>
          </cell>
          <cell r="F14">
            <v>4195586.4074</v>
          </cell>
        </row>
        <row r="15">
          <cell r="E15">
            <v>2202103.363</v>
          </cell>
          <cell r="F15">
            <v>440420.6726</v>
          </cell>
        </row>
        <row r="18">
          <cell r="E18">
            <v>11181430.210000008</v>
          </cell>
        </row>
        <row r="19">
          <cell r="F19">
            <v>19265014.036326557</v>
          </cell>
        </row>
        <row r="22">
          <cell r="E22">
            <v>0</v>
          </cell>
        </row>
        <row r="23">
          <cell r="E23">
            <v>270233843.97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  <sheetDataSet>
      <sheetData sheetId="0">
        <row r="23">
          <cell r="I23">
            <v>63057105.853599995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rigen-becarios"/>
      <sheetName val="IFOP 2000-2006"/>
      <sheetName val="FEP-2007-2009"/>
      <sheetName val="RESUMEN UE -CAP-abril2011"/>
      <sheetName val="IFOP+FEP"/>
    </sheetNames>
    <sheetDataSet>
      <sheetData sheetId="3">
        <row r="21">
          <cell r="B21">
            <v>39700339.70192</v>
          </cell>
        </row>
        <row r="42">
          <cell r="B42">
            <v>18309022.56640225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ER-becarios"/>
      <sheetName val="Desarrollo e innovación empresa"/>
      <sheetName val="econo.conocimiento"/>
      <sheetName val="recursos hídricos y m.ambiente"/>
      <sheetName val="infraestructuras del transporte"/>
      <sheetName val="DesarrolloLocalyUrbano"/>
      <sheetName val="infraestructuras sociales"/>
      <sheetName val="RESUMEN-FEDER"/>
      <sheetName val="AT"/>
    </sheetNames>
    <sheetDataSet>
      <sheetData sheetId="7">
        <row r="13">
          <cell r="C13">
            <v>1116253592.6364436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DENADO POR FECHAS"/>
      <sheetName val="DATOS 2009"/>
      <sheetName val="resumen-BENEFICIARIOSdirectos"/>
      <sheetName val="RESUMEN-FEOGA"/>
    </sheetNames>
    <sheetDataSet>
      <sheetData sheetId="3">
        <row r="14">
          <cell r="E14">
            <v>20977932.037</v>
          </cell>
          <cell r="F14">
            <v>4195586.4074</v>
          </cell>
        </row>
        <row r="15">
          <cell r="E15">
            <v>2202103.363</v>
          </cell>
          <cell r="F15">
            <v>440420.6726</v>
          </cell>
        </row>
        <row r="18">
          <cell r="E18">
            <v>11181430.210000008</v>
          </cell>
        </row>
        <row r="19">
          <cell r="F19">
            <v>19265014.036326557</v>
          </cell>
        </row>
        <row r="22">
          <cell r="E22">
            <v>0</v>
          </cell>
          <cell r="F22">
            <v>103749815.12367342</v>
          </cell>
        </row>
        <row r="23">
          <cell r="E23">
            <v>270233843.97</v>
          </cell>
          <cell r="F23">
            <v>170532027.60999995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4"/>
  <sheetViews>
    <sheetView workbookViewId="0" topLeftCell="A7">
      <selection activeCell="C39" sqref="C39"/>
    </sheetView>
  </sheetViews>
  <sheetFormatPr defaultColWidth="11.421875" defaultRowHeight="12.75" outlineLevelRow="1"/>
  <cols>
    <col min="1" max="1" width="1.7109375" style="0" customWidth="1"/>
    <col min="2" max="2" width="19.421875" style="0" customWidth="1"/>
    <col min="3" max="3" width="12.57421875" style="0" customWidth="1"/>
    <col min="4" max="4" width="1.57421875" style="0" customWidth="1"/>
    <col min="5" max="5" width="12.57421875" style="0" customWidth="1"/>
    <col min="6" max="6" width="1.28515625" style="0" customWidth="1"/>
    <col min="7" max="7" width="12.57421875" style="0" customWidth="1"/>
    <col min="8" max="8" width="6.8515625" style="0" customWidth="1"/>
    <col min="9" max="9" width="8.8515625" style="0" customWidth="1"/>
    <col min="10" max="10" width="0.9921875" style="1" customWidth="1"/>
    <col min="11" max="11" width="2.28125" style="0" customWidth="1"/>
    <col min="14" max="14" width="14.421875" style="0" customWidth="1"/>
    <col min="15" max="15" width="6.421875" style="0" customWidth="1"/>
    <col min="16" max="16" width="14.00390625" style="0" customWidth="1"/>
    <col min="17" max="17" width="15.8515625" style="0" customWidth="1"/>
    <col min="18" max="18" width="8.57421875" style="0" customWidth="1"/>
    <col min="19" max="19" width="3.140625" style="0" customWidth="1"/>
    <col min="20" max="20" width="3.421875" style="0" customWidth="1"/>
    <col min="21" max="21" width="14.28125" style="0" customWidth="1"/>
    <col min="22" max="22" width="12.7109375" style="0" customWidth="1"/>
    <col min="23" max="23" width="1.1484375" style="0" customWidth="1"/>
    <col min="24" max="24" width="15.28125" style="0" customWidth="1"/>
  </cols>
  <sheetData>
    <row r="1" spans="2:8" ht="13.5">
      <c r="B1" s="2"/>
      <c r="G1" s="3"/>
      <c r="H1" s="3"/>
    </row>
    <row r="2" spans="2:21" ht="13.5">
      <c r="B2" s="2"/>
      <c r="G2" s="3"/>
      <c r="H2" s="3"/>
      <c r="L2" s="4" t="s">
        <v>44</v>
      </c>
      <c r="M2" s="4" t="s">
        <v>1</v>
      </c>
      <c r="N2" s="5"/>
      <c r="O2" s="5"/>
      <c r="P2" s="6" t="s">
        <v>2</v>
      </c>
      <c r="U2" t="s">
        <v>3</v>
      </c>
    </row>
    <row r="3" spans="2:14" ht="13.5">
      <c r="B3" s="2"/>
      <c r="G3" s="3"/>
      <c r="H3" s="3"/>
      <c r="L3" s="7" t="s">
        <v>4</v>
      </c>
      <c r="M3" s="8" t="s">
        <v>5</v>
      </c>
      <c r="N3" s="92" t="s">
        <v>34</v>
      </c>
    </row>
    <row r="4" spans="2:13" ht="13.5">
      <c r="B4" s="2"/>
      <c r="G4" s="3"/>
      <c r="H4" s="3"/>
      <c r="L4" s="10">
        <f>L16/N16</f>
        <v>0.3287483723192294</v>
      </c>
      <c r="M4" s="10">
        <f>M16/N16</f>
        <v>0.6712516276807706</v>
      </c>
    </row>
    <row r="5" spans="2:21" ht="13.5">
      <c r="B5" s="2"/>
      <c r="G5" s="3"/>
      <c r="H5" s="3"/>
      <c r="L5" s="11">
        <v>3630.6</v>
      </c>
      <c r="M5" s="11">
        <v>2796.8</v>
      </c>
      <c r="N5" s="11">
        <f>L5+M5</f>
        <v>6427.4</v>
      </c>
      <c r="O5" s="12">
        <f>N5/$N$16</f>
        <v>0.2520904912066017</v>
      </c>
      <c r="P5" s="13" t="s">
        <v>6</v>
      </c>
      <c r="R5" s="14"/>
      <c r="U5" s="15">
        <f>'[1]Objective 1'!$AA$599</f>
        <v>7849262351</v>
      </c>
    </row>
    <row r="6" spans="2:21" ht="13.5">
      <c r="B6" s="105" t="s">
        <v>36</v>
      </c>
      <c r="C6" s="7" t="s">
        <v>4</v>
      </c>
      <c r="E6" s="101" t="s">
        <v>5</v>
      </c>
      <c r="G6" s="3"/>
      <c r="H6" s="3"/>
      <c r="L6" s="11">
        <v>0</v>
      </c>
      <c r="M6" s="11">
        <v>971.4</v>
      </c>
      <c r="N6" s="11">
        <f>L6+M6</f>
        <v>971.4</v>
      </c>
      <c r="O6" s="12">
        <f>N6/$N$16</f>
        <v>0.03809949639949169</v>
      </c>
      <c r="P6" s="13" t="s">
        <v>7</v>
      </c>
      <c r="R6" s="16"/>
      <c r="U6" s="17"/>
    </row>
    <row r="7" spans="2:21" ht="13.5">
      <c r="B7" s="100" t="s">
        <v>1</v>
      </c>
      <c r="C7" s="10">
        <f>L14/N14</f>
        <v>0.6139911365051459</v>
      </c>
      <c r="E7" s="10">
        <f>M14/N14</f>
        <v>0.3860088634948541</v>
      </c>
      <c r="G7" s="3"/>
      <c r="H7" s="3"/>
      <c r="L7" s="11">
        <v>426.1</v>
      </c>
      <c r="M7" s="11">
        <v>693.2</v>
      </c>
      <c r="N7" s="11">
        <f>L7+M7</f>
        <v>1119.3000000000002</v>
      </c>
      <c r="O7" s="12">
        <f>N7/$N$16</f>
        <v>0.043900315338636045</v>
      </c>
      <c r="P7" s="13" t="s">
        <v>38</v>
      </c>
      <c r="R7" s="18">
        <f>SUM(N5:N7)</f>
        <v>8518.099999999999</v>
      </c>
      <c r="U7" s="19"/>
    </row>
    <row r="8" spans="2:21" ht="13.5">
      <c r="B8" s="102" t="s">
        <v>15</v>
      </c>
      <c r="C8" s="103">
        <f>L31/N31</f>
        <v>0.5409696837928551</v>
      </c>
      <c r="D8" s="104"/>
      <c r="E8" s="103">
        <f>M31/N31</f>
        <v>0.4590303162071449</v>
      </c>
      <c r="G8" s="3"/>
      <c r="H8" s="3"/>
      <c r="L8" s="11">
        <v>0</v>
      </c>
      <c r="M8" s="11">
        <v>214.7</v>
      </c>
      <c r="N8" s="11">
        <f>L8+M8</f>
        <v>214.7</v>
      </c>
      <c r="O8" s="12">
        <f>N8/$N$16</f>
        <v>0.008420796661489463</v>
      </c>
      <c r="P8" s="13" t="s">
        <v>8</v>
      </c>
      <c r="R8" s="16"/>
      <c r="U8" s="20">
        <f>N8*1000000</f>
        <v>214700000</v>
      </c>
    </row>
    <row r="9" spans="2:18" ht="5.25" customHeight="1">
      <c r="B9" s="2"/>
      <c r="G9" s="3"/>
      <c r="H9" s="3"/>
      <c r="L9" s="21"/>
      <c r="M9" s="21"/>
      <c r="N9" s="11"/>
      <c r="O9" s="12"/>
      <c r="P9" s="13"/>
      <c r="R9" s="16"/>
    </row>
    <row r="10" spans="2:21" ht="13.5">
      <c r="B10" s="2"/>
      <c r="G10" s="3"/>
      <c r="H10" s="3"/>
      <c r="L10" s="21">
        <v>3564.6</v>
      </c>
      <c r="M10" s="21"/>
      <c r="N10" s="11">
        <f>L10+M10</f>
        <v>3564.6</v>
      </c>
      <c r="O10" s="12">
        <f>N10/$N$16</f>
        <v>0.13980797289029037</v>
      </c>
      <c r="P10" s="13" t="s">
        <v>9</v>
      </c>
      <c r="R10" s="18">
        <f>SUM(N5:N10)</f>
        <v>12297.4</v>
      </c>
      <c r="U10" s="20">
        <f>N10*1000000</f>
        <v>3564600000</v>
      </c>
    </row>
    <row r="11" spans="2:21" ht="12.75" customHeight="1">
      <c r="B11" s="2"/>
      <c r="G11" s="3"/>
      <c r="H11" s="3"/>
      <c r="L11" s="11">
        <v>160.6</v>
      </c>
      <c r="M11" s="21">
        <v>261.3</v>
      </c>
      <c r="N11" s="11">
        <f>L11+M11</f>
        <v>421.9</v>
      </c>
      <c r="O11" s="12">
        <f>N11/$N$16</f>
        <v>0.016547434147565928</v>
      </c>
      <c r="P11" s="22" t="s">
        <v>10</v>
      </c>
      <c r="U11" s="15">
        <f>'[1]URBAN'!$AA$591+'[1]INTERREG IIIA'!$AA$591</f>
        <v>242770614</v>
      </c>
    </row>
    <row r="12" spans="2:21" ht="13.5">
      <c r="B12" s="2"/>
      <c r="G12" s="3"/>
      <c r="H12" s="3"/>
      <c r="L12" s="11">
        <v>600</v>
      </c>
      <c r="M12" s="11">
        <v>332.2</v>
      </c>
      <c r="N12" s="11">
        <f>L12+M12</f>
        <v>932.2</v>
      </c>
      <c r="O12" s="12">
        <f>N12/$N$16</f>
        <v>0.036562024442666416</v>
      </c>
      <c r="P12" s="13" t="s">
        <v>45</v>
      </c>
      <c r="U12" s="15">
        <f>'[1]FCOHES'!$AA$49</f>
        <v>1056332261</v>
      </c>
    </row>
    <row r="13" spans="2:16" ht="3" customHeight="1">
      <c r="B13" s="2"/>
      <c r="G13" s="3"/>
      <c r="H13" s="3"/>
      <c r="L13" s="23"/>
      <c r="M13" s="24"/>
      <c r="N13" s="25"/>
      <c r="O13" s="25"/>
      <c r="P13" s="24"/>
    </row>
    <row r="14" spans="2:21" ht="16.5" customHeight="1">
      <c r="B14" s="2"/>
      <c r="G14" s="3"/>
      <c r="H14" s="3"/>
      <c r="L14" s="26">
        <f>SUM(L5:L13)</f>
        <v>8381.9</v>
      </c>
      <c r="M14" s="26">
        <f>SUM(M5:M13)</f>
        <v>5269.6</v>
      </c>
      <c r="N14" s="26">
        <f>L14+M14</f>
        <v>13651.5</v>
      </c>
      <c r="O14" s="27">
        <f>N14/$N$16</f>
        <v>0.5354285310867416</v>
      </c>
      <c r="P14" s="28" t="s">
        <v>46</v>
      </c>
      <c r="U14" s="29">
        <f>SUM(U5:U12)/1000000</f>
        <v>12927.665226</v>
      </c>
    </row>
    <row r="15" spans="2:16" ht="16.5" customHeight="1" thickBot="1">
      <c r="B15" s="2"/>
      <c r="C15" s="76"/>
      <c r="D15" s="76"/>
      <c r="E15" s="76"/>
      <c r="F15" s="39"/>
      <c r="G15" s="139"/>
      <c r="H15" s="140"/>
      <c r="L15" s="30">
        <v>0</v>
      </c>
      <c r="M15" s="30">
        <v>11844.9</v>
      </c>
      <c r="N15" s="30">
        <f>L15+M15</f>
        <v>11844.9</v>
      </c>
      <c r="O15" s="31">
        <f>N15/$N$16</f>
        <v>0.4645714689132583</v>
      </c>
      <c r="P15" s="32" t="s">
        <v>12</v>
      </c>
    </row>
    <row r="16" spans="2:15" ht="16.5">
      <c r="B16" s="2"/>
      <c r="C16" s="39"/>
      <c r="D16" s="39"/>
      <c r="E16" s="39"/>
      <c r="F16" s="39"/>
      <c r="G16" s="140"/>
      <c r="H16" s="140"/>
      <c r="L16" s="33">
        <f>L14+L15</f>
        <v>8381.9</v>
      </c>
      <c r="M16" s="33">
        <f>M14+M15</f>
        <v>17114.5</v>
      </c>
      <c r="N16" s="34">
        <f>M16+L16</f>
        <v>25496.4</v>
      </c>
      <c r="O16" s="25">
        <f>SUM(O14:O15)</f>
        <v>0.9999999999999999</v>
      </c>
    </row>
    <row r="17" spans="2:13" ht="13.5">
      <c r="B17" s="2"/>
      <c r="C17" s="39"/>
      <c r="D17" s="39"/>
      <c r="E17" s="39"/>
      <c r="F17" s="39"/>
      <c r="G17" s="139"/>
      <c r="H17" s="140"/>
      <c r="L17" s="35"/>
      <c r="M17" s="33"/>
    </row>
    <row r="18" spans="2:13" ht="13.5">
      <c r="B18" s="2"/>
      <c r="G18" s="3"/>
      <c r="H18" s="3"/>
      <c r="M18" s="33"/>
    </row>
    <row r="19" ht="13.5">
      <c r="M19" s="33"/>
    </row>
    <row r="20" spans="2:22" ht="13.5">
      <c r="B20" s="36" t="s">
        <v>35</v>
      </c>
      <c r="C20" s="36"/>
      <c r="D20" s="36"/>
      <c r="E20" s="36"/>
      <c r="F20" s="36"/>
      <c r="G20" s="37"/>
      <c r="H20" s="37" t="s">
        <v>13</v>
      </c>
      <c r="I20" s="97" t="s">
        <v>14</v>
      </c>
      <c r="J20" s="39"/>
      <c r="L20" s="4" t="s">
        <v>44</v>
      </c>
      <c r="M20" s="4" t="s">
        <v>15</v>
      </c>
      <c r="N20" s="5"/>
      <c r="O20" s="5"/>
      <c r="P20" s="6" t="s">
        <v>2</v>
      </c>
      <c r="U20" s="38" t="s">
        <v>14</v>
      </c>
      <c r="V20" t="s">
        <v>16</v>
      </c>
    </row>
    <row r="21" spans="3:22" ht="13.5" customHeight="1">
      <c r="C21" s="40" t="s">
        <v>1</v>
      </c>
      <c r="D21" s="41"/>
      <c r="E21" s="40" t="s">
        <v>17</v>
      </c>
      <c r="F21" s="40"/>
      <c r="G21" s="42" t="s">
        <v>18</v>
      </c>
      <c r="H21" s="40"/>
      <c r="I21" s="43" t="s">
        <v>19</v>
      </c>
      <c r="L21" s="7" t="s">
        <v>4</v>
      </c>
      <c r="M21" s="8" t="s">
        <v>5</v>
      </c>
      <c r="N21" s="92" t="s">
        <v>34</v>
      </c>
      <c r="U21" s="40" t="s">
        <v>1</v>
      </c>
      <c r="V21" s="40" t="s">
        <v>17</v>
      </c>
    </row>
    <row r="22" spans="2:13" ht="13.5">
      <c r="B22" s="24"/>
      <c r="D22" s="24"/>
      <c r="G22" s="92" t="s">
        <v>34</v>
      </c>
      <c r="H22" s="9"/>
      <c r="L22" s="10">
        <f>L34/N34</f>
        <v>0.31550937758809944</v>
      </c>
      <c r="M22" s="10">
        <f>M34/N34</f>
        <v>0.6844906224119006</v>
      </c>
    </row>
    <row r="23" spans="2:21" ht="13.5">
      <c r="B23" s="20" t="s">
        <v>6</v>
      </c>
      <c r="C23" s="138">
        <f>G23*1000000-E23</f>
        <v>496192783.9064436</v>
      </c>
      <c r="D23" s="89"/>
      <c r="E23" s="138">
        <f>'[2]inversionanual-FEDER'!$E$19</f>
        <v>620060808.73</v>
      </c>
      <c r="F23" s="45"/>
      <c r="G23" s="108">
        <f>'[8]RESUMEN-FEDER'!$C$13/1000000</f>
        <v>1116.2535926364437</v>
      </c>
      <c r="H23" s="94">
        <f aca="true" t="shared" si="0" ref="H23:H29">G23/$G$31</f>
        <v>0.6961889406855422</v>
      </c>
      <c r="I23" s="93">
        <f aca="true" t="shared" si="1" ref="I23:I29">G23/$G$34</f>
        <v>0.5196970069014717</v>
      </c>
      <c r="L23" s="11">
        <v>6066.8</v>
      </c>
      <c r="M23" s="11">
        <v>3384.3</v>
      </c>
      <c r="N23" s="11">
        <f aca="true" t="shared" si="2" ref="N23:N29">L23+M23</f>
        <v>9451.1</v>
      </c>
      <c r="O23" s="12">
        <f aca="true" t="shared" si="3" ref="O23:O29">N23/$N$34</f>
        <v>0.374513090581993</v>
      </c>
      <c r="P23" s="13" t="s">
        <v>6</v>
      </c>
      <c r="R23" s="14"/>
      <c r="U23" s="46">
        <f>'[1]Objective 1'!$X$592</f>
        <v>735314661</v>
      </c>
    </row>
    <row r="24" spans="2:21" ht="13.5">
      <c r="B24" s="49" t="s">
        <v>7</v>
      </c>
      <c r="C24" s="106">
        <f>G24*3/4*1000000</f>
        <v>230846116.7754904</v>
      </c>
      <c r="D24" s="45"/>
      <c r="E24" s="106">
        <f>G24/4*1000000</f>
        <v>76948705.59183013</v>
      </c>
      <c r="F24" s="24"/>
      <c r="G24" s="114">
        <f>'[11]FSE'!$H$160/1000000</f>
        <v>307.79482236732053</v>
      </c>
      <c r="H24" s="107">
        <f t="shared" si="0"/>
        <v>0.19196655020503942</v>
      </c>
      <c r="I24" s="93">
        <f t="shared" si="1"/>
        <v>0.14330081352415816</v>
      </c>
      <c r="J24" s="47"/>
      <c r="L24" s="11">
        <v>1738</v>
      </c>
      <c r="M24" s="11">
        <v>1155.8</v>
      </c>
      <c r="N24" s="11">
        <f t="shared" si="2"/>
        <v>2893.8</v>
      </c>
      <c r="O24" s="12">
        <f t="shared" si="3"/>
        <v>0.1146708829158692</v>
      </c>
      <c r="P24" s="13" t="s">
        <v>7</v>
      </c>
      <c r="R24" s="16"/>
      <c r="U24" s="48"/>
    </row>
    <row r="25" spans="2:21" ht="13.5">
      <c r="B25" s="49" t="s">
        <v>42</v>
      </c>
      <c r="C25" s="111">
        <f>'[9]RESUMEN-FEOGA'!$E$14+'[9]RESUMEN-FEOGA'!$E$15+'[9]RESUMEN-FEOGA'!$E$18</f>
        <v>34361465.61000001</v>
      </c>
      <c r="D25" s="45"/>
      <c r="E25" s="111">
        <f>'[9]RESUMEN-FEOGA'!$F$14+'[9]RESUMEN-FEOGA'!$F$15+'[9]RESUMEN-FEOGA'!$F$19</f>
        <v>23901021.116326556</v>
      </c>
      <c r="F25" s="45"/>
      <c r="G25" s="109">
        <f>(C25+E25)/1000000</f>
        <v>58.262486726326564</v>
      </c>
      <c r="H25" s="94">
        <f t="shared" si="0"/>
        <v>0.03633735128225242</v>
      </c>
      <c r="I25" s="93">
        <f t="shared" si="1"/>
        <v>0.027125413226929924</v>
      </c>
      <c r="J25" s="47"/>
      <c r="L25" s="11">
        <v>0</v>
      </c>
      <c r="M25" s="11">
        <v>1881.7</v>
      </c>
      <c r="N25" s="11">
        <f t="shared" si="2"/>
        <v>1881.7</v>
      </c>
      <c r="O25" s="12">
        <f t="shared" si="3"/>
        <v>0.07456500116897888</v>
      </c>
      <c r="P25" s="13" t="s">
        <v>40</v>
      </c>
      <c r="R25" s="16"/>
      <c r="U25" s="48"/>
    </row>
    <row r="26" spans="2:21" ht="13.5">
      <c r="B26" s="49" t="s">
        <v>41</v>
      </c>
      <c r="C26" s="106">
        <f>'[7]RESUMEN UE -CAP-abril2011'!$B$21</f>
        <v>39700339.70192</v>
      </c>
      <c r="D26" s="39"/>
      <c r="E26" s="106">
        <f>'[7]RESUMEN UE -CAP-abril2011'!$B$42</f>
        <v>18309022.56640225</v>
      </c>
      <c r="F26" s="24"/>
      <c r="G26" s="90">
        <f>(C26+E26)/1000000</f>
        <v>58.00936226832225</v>
      </c>
      <c r="H26" s="94">
        <f t="shared" si="0"/>
        <v>0.03617948173590372</v>
      </c>
      <c r="I26" s="93">
        <f t="shared" si="1"/>
        <v>0.027007565433143477</v>
      </c>
      <c r="J26" s="47"/>
      <c r="L26" s="11">
        <v>0</v>
      </c>
      <c r="M26" s="11">
        <v>176.7</v>
      </c>
      <c r="N26" s="11">
        <f t="shared" si="2"/>
        <v>176.7</v>
      </c>
      <c r="O26" s="12">
        <f t="shared" si="3"/>
        <v>0.007001985282754194</v>
      </c>
      <c r="P26" s="13" t="s">
        <v>37</v>
      </c>
      <c r="R26" s="16"/>
      <c r="U26" s="50"/>
    </row>
    <row r="27" spans="2:18" ht="13.5" outlineLevel="1">
      <c r="B27" s="126" t="s">
        <v>20</v>
      </c>
      <c r="C27" s="127"/>
      <c r="D27" s="128"/>
      <c r="E27" s="127"/>
      <c r="F27" s="128"/>
      <c r="G27" s="129"/>
      <c r="H27" s="130">
        <f t="shared" si="0"/>
        <v>0</v>
      </c>
      <c r="I27" s="131">
        <f t="shared" si="1"/>
        <v>0</v>
      </c>
      <c r="J27" s="47"/>
      <c r="L27" s="21">
        <v>0</v>
      </c>
      <c r="M27" s="21"/>
      <c r="N27" s="11">
        <f t="shared" si="2"/>
        <v>0</v>
      </c>
      <c r="O27" s="12">
        <f t="shared" si="3"/>
        <v>0</v>
      </c>
      <c r="P27" s="13" t="s">
        <v>20</v>
      </c>
      <c r="R27" s="11">
        <f>SUM(N23:N27)</f>
        <v>14403.300000000003</v>
      </c>
    </row>
    <row r="28" spans="2:17" s="1" customFormat="1" ht="12" customHeight="1" outlineLevel="1">
      <c r="B28" s="132" t="s">
        <v>10</v>
      </c>
      <c r="C28" s="135"/>
      <c r="D28" s="133"/>
      <c r="E28" s="136"/>
      <c r="F28" s="133"/>
      <c r="G28" s="134"/>
      <c r="H28" s="130">
        <f t="shared" si="0"/>
        <v>0</v>
      </c>
      <c r="I28" s="131">
        <f t="shared" si="1"/>
        <v>0</v>
      </c>
      <c r="J28" s="47"/>
      <c r="L28" s="11">
        <v>57.3</v>
      </c>
      <c r="M28" s="21">
        <v>57.6</v>
      </c>
      <c r="N28" s="11">
        <f t="shared" si="2"/>
        <v>114.9</v>
      </c>
      <c r="O28" s="12">
        <f t="shared" si="3"/>
        <v>0.0045530736218927954</v>
      </c>
      <c r="P28" s="22" t="s">
        <v>10</v>
      </c>
      <c r="Q28"/>
    </row>
    <row r="29" spans="2:21" ht="13.5">
      <c r="B29" s="137" t="s">
        <v>45</v>
      </c>
      <c r="C29" s="24"/>
      <c r="D29" s="24"/>
      <c r="E29" s="24"/>
      <c r="F29" s="24"/>
      <c r="G29" s="91">
        <f>'[10]Hoja2'!$I$23/1000000</f>
        <v>63.05710585359999</v>
      </c>
      <c r="H29" s="94">
        <f t="shared" si="0"/>
        <v>0.03932767609126227</v>
      </c>
      <c r="I29" s="93">
        <f t="shared" si="1"/>
        <v>0.029357656174333446</v>
      </c>
      <c r="J29" s="47"/>
      <c r="L29" s="11">
        <v>100</v>
      </c>
      <c r="M29" s="11">
        <v>100</v>
      </c>
      <c r="N29" s="52">
        <f t="shared" si="2"/>
        <v>200</v>
      </c>
      <c r="O29" s="12">
        <f t="shared" si="3"/>
        <v>0.007925280455862133</v>
      </c>
      <c r="P29" s="13" t="s">
        <v>45</v>
      </c>
      <c r="U29" s="15">
        <f>'[1]FCOHES'!$X$42</f>
        <v>67597227</v>
      </c>
    </row>
    <row r="30" spans="2:16" ht="13.5">
      <c r="B30" s="24"/>
      <c r="I30" s="39"/>
      <c r="J30" s="53"/>
      <c r="L30" s="23"/>
      <c r="M30" s="24"/>
      <c r="N30" s="25"/>
      <c r="O30" s="25"/>
      <c r="P30" s="24"/>
    </row>
    <row r="31" spans="2:25" ht="15.75">
      <c r="B31" s="54" t="s">
        <v>46</v>
      </c>
      <c r="G31" s="99">
        <f>SUM(G23:G29)</f>
        <v>1603.377369852013</v>
      </c>
      <c r="H31" s="95">
        <f>G31/$G$31</f>
        <v>1</v>
      </c>
      <c r="I31" s="83">
        <f>G31/$G$34</f>
        <v>0.7464884552600367</v>
      </c>
      <c r="J31" s="53"/>
      <c r="L31" s="26">
        <f>SUM(L23:L30)</f>
        <v>7962.1</v>
      </c>
      <c r="M31" s="26">
        <f>SUM(M23:M30)</f>
        <v>6756.1</v>
      </c>
      <c r="N31" s="26">
        <f>L31+M31</f>
        <v>14718.2</v>
      </c>
      <c r="O31" s="27">
        <f>N31/$N$34</f>
        <v>0.5832293140273502</v>
      </c>
      <c r="P31" s="28" t="s">
        <v>46</v>
      </c>
      <c r="U31" s="55">
        <f>SUM(U23:U30)</f>
        <v>802911888</v>
      </c>
      <c r="V31" s="56">
        <f>X31*25%</f>
        <v>267637296</v>
      </c>
      <c r="X31" s="57">
        <f>U31*100/75</f>
        <v>1070549184</v>
      </c>
      <c r="Y31" s="28" t="s">
        <v>11</v>
      </c>
    </row>
    <row r="32" spans="2:25" ht="14.25" thickBot="1">
      <c r="B32" s="58" t="s">
        <v>47</v>
      </c>
      <c r="C32" s="44">
        <f>'[9]RESUMEN-FEOGA'!$E$22+'[9]RESUMEN-FEOGA'!$E$23</f>
        <v>270233843.97</v>
      </c>
      <c r="D32" s="24"/>
      <c r="E32" s="44">
        <f>'[9]RESUMEN-FEOGA'!$F$22+'[9]RESUMEN-FEOGA'!$F$23</f>
        <v>274281842.7336734</v>
      </c>
      <c r="F32" s="24"/>
      <c r="G32" s="85">
        <f>(C32+E32)/1000000</f>
        <v>544.5156867036734</v>
      </c>
      <c r="H32" s="59"/>
      <c r="I32" s="83">
        <f>G32/$G$34</f>
        <v>0.2535115447399633</v>
      </c>
      <c r="L32" s="30">
        <v>0</v>
      </c>
      <c r="M32" s="86">
        <v>10517.5</v>
      </c>
      <c r="N32" s="88">
        <f>L32+M32</f>
        <v>10517.5</v>
      </c>
      <c r="O32" s="87">
        <f>N32/$N$34</f>
        <v>0.4167706859726499</v>
      </c>
      <c r="P32" s="32" t="s">
        <v>39</v>
      </c>
      <c r="X32" s="29">
        <f>C32+E32</f>
        <v>544515686.7036734</v>
      </c>
      <c r="Y32" s="32" t="s">
        <v>12</v>
      </c>
    </row>
    <row r="33" spans="2:25" ht="4.5" customHeight="1">
      <c r="B33" s="22"/>
      <c r="C33" s="45"/>
      <c r="D33" s="24"/>
      <c r="E33" s="45"/>
      <c r="F33" s="24"/>
      <c r="G33" s="59"/>
      <c r="H33" s="59"/>
      <c r="I33" s="96"/>
      <c r="L33" s="33"/>
      <c r="M33" s="33"/>
      <c r="N33" s="33"/>
      <c r="O33" s="25"/>
      <c r="P33" s="22"/>
      <c r="X33" s="29"/>
      <c r="Y33" s="22"/>
    </row>
    <row r="34" spans="5:24" ht="15" customHeight="1">
      <c r="E34" s="82"/>
      <c r="G34" s="98">
        <f>SUM(G31:G32)</f>
        <v>2147.8930565556866</v>
      </c>
      <c r="H34" s="81"/>
      <c r="I34" s="53">
        <f>G31/$G$31</f>
        <v>1</v>
      </c>
      <c r="L34" s="33">
        <f>L31+L32</f>
        <v>7962.1</v>
      </c>
      <c r="M34" s="33">
        <f>M31+M32</f>
        <v>17273.6</v>
      </c>
      <c r="N34" s="84">
        <f>M34+L34</f>
        <v>25235.699999999997</v>
      </c>
      <c r="O34" s="25">
        <f>SUM(O31:O32)</f>
        <v>1</v>
      </c>
      <c r="X34" s="60">
        <f>SUM(X31:X32)</f>
        <v>1615064870.7036734</v>
      </c>
    </row>
    <row r="35" spans="7:13" ht="11.25" customHeight="1">
      <c r="G35" s="29"/>
      <c r="H35" s="29"/>
      <c r="L35" s="35"/>
      <c r="M35" s="33"/>
    </row>
    <row r="36" spans="7:13" ht="11.25" customHeight="1">
      <c r="G36" s="29"/>
      <c r="H36" s="29"/>
      <c r="L36" s="61"/>
      <c r="M36" s="33"/>
    </row>
    <row r="37" spans="7:12" ht="11.25" customHeight="1">
      <c r="G37" s="29"/>
      <c r="H37" s="29"/>
      <c r="L37" s="142" t="s">
        <v>48</v>
      </c>
    </row>
    <row r="39" ht="12.75">
      <c r="L39" s="143" t="s">
        <v>51</v>
      </c>
    </row>
    <row r="40" spans="12:18" ht="12.75">
      <c r="L40" s="143" t="s">
        <v>50</v>
      </c>
      <c r="R40" t="s">
        <v>26</v>
      </c>
    </row>
    <row r="41" ht="12.75">
      <c r="L41" s="143" t="s">
        <v>49</v>
      </c>
    </row>
    <row r="42" ht="13.5">
      <c r="L42" s="68"/>
    </row>
    <row r="43" ht="13.5">
      <c r="L43" s="68"/>
    </row>
    <row r="44" ht="13.5">
      <c r="L44" s="68"/>
    </row>
    <row r="45" spans="12:21" ht="13.5">
      <c r="L45" s="69" t="s">
        <v>27</v>
      </c>
      <c r="N45" s="26">
        <f>N56/U45*U46</f>
        <v>1590.3954521214987</v>
      </c>
      <c r="O45" s="27">
        <f>N45/N47</f>
        <v>0.548985858095434</v>
      </c>
      <c r="P45" s="28" t="s">
        <v>32</v>
      </c>
      <c r="R45" s="51" t="s">
        <v>28</v>
      </c>
      <c r="S45" s="71" t="s">
        <v>29</v>
      </c>
      <c r="T45" s="51"/>
      <c r="U45" s="72">
        <v>8202220</v>
      </c>
    </row>
    <row r="46" spans="2:21" ht="14.25" thickBot="1">
      <c r="B46" s="122" t="s">
        <v>35</v>
      </c>
      <c r="C46" s="123"/>
      <c r="D46" s="123"/>
      <c r="E46" s="123"/>
      <c r="F46" s="123"/>
      <c r="G46" s="124"/>
      <c r="H46" s="125" t="s">
        <v>13</v>
      </c>
      <c r="I46" s="120" t="s">
        <v>14</v>
      </c>
      <c r="M46" s="141">
        <f>N46/G32</f>
        <v>2.399516452622946</v>
      </c>
      <c r="N46" s="30">
        <f>N57/U45*U46</f>
        <v>1306.5743489567458</v>
      </c>
      <c r="O46" s="27">
        <f>N46/N47</f>
        <v>0.451014141904566</v>
      </c>
      <c r="P46" s="58" t="s">
        <v>43</v>
      </c>
      <c r="R46" s="51" t="s">
        <v>30</v>
      </c>
      <c r="S46" s="71" t="s">
        <v>31</v>
      </c>
      <c r="T46" s="51"/>
      <c r="U46" s="72">
        <v>667635</v>
      </c>
    </row>
    <row r="47" spans="3:15" ht="13.5">
      <c r="C47" s="40" t="s">
        <v>1</v>
      </c>
      <c r="D47" s="41"/>
      <c r="E47" s="40" t="s">
        <v>17</v>
      </c>
      <c r="F47" s="40"/>
      <c r="G47" s="121" t="s">
        <v>18</v>
      </c>
      <c r="H47" s="40"/>
      <c r="I47" s="43" t="s">
        <v>19</v>
      </c>
      <c r="N47" s="67">
        <f>N45+N46</f>
        <v>2896.9698010782445</v>
      </c>
      <c r="O47" s="68" t="s">
        <v>33</v>
      </c>
    </row>
    <row r="48" spans="2:8" ht="12.75">
      <c r="B48" s="24"/>
      <c r="D48" s="24"/>
      <c r="G48" s="92" t="s">
        <v>34</v>
      </c>
      <c r="H48" s="9"/>
    </row>
    <row r="49" spans="2:9" ht="13.5">
      <c r="B49" s="20" t="s">
        <v>6</v>
      </c>
      <c r="C49" s="110">
        <f>'[2]inversionanual-FEDER'!$E$12</f>
        <v>461550800.1274438</v>
      </c>
      <c r="D49" s="89"/>
      <c r="E49" s="110">
        <f>'[2]inversionanual-FEDER'!$E$19</f>
        <v>620060808.73</v>
      </c>
      <c r="F49" s="45"/>
      <c r="G49" s="108">
        <f>'[4]CANTIDAD POR EJES-FEDER'!$C$13/1000000</f>
        <v>1115.4207861864436</v>
      </c>
      <c r="H49" s="94">
        <f>G49/$G$31</f>
        <v>0.6956695330490997</v>
      </c>
      <c r="I49" s="93">
        <f aca="true" t="shared" si="4" ref="I49:I54">G49/$G$34</f>
        <v>0.5193092750972935</v>
      </c>
    </row>
    <row r="50" spans="2:9" ht="13.5">
      <c r="B50" s="49" t="s">
        <v>7</v>
      </c>
      <c r="C50" s="112"/>
      <c r="D50" s="45"/>
      <c r="E50" s="113"/>
      <c r="F50" s="24"/>
      <c r="G50" s="114">
        <f>'[11]FSE'!$H$160/1000000</f>
        <v>307.79482236732053</v>
      </c>
      <c r="H50" s="107">
        <f>G50/$G$31</f>
        <v>0.19196655020503942</v>
      </c>
      <c r="I50" s="93">
        <f t="shared" si="4"/>
        <v>0.14330081352415816</v>
      </c>
    </row>
    <row r="51" spans="2:9" ht="13.5">
      <c r="B51" s="49" t="s">
        <v>42</v>
      </c>
      <c r="C51" s="111">
        <f>'[5]RESUMEN-FEOGA'!$E$14+'[5]RESUMEN-FEOGA'!$E$15+'[5]RESUMEN-FEOGA'!$E$18</f>
        <v>34361465.61000001</v>
      </c>
      <c r="D51" s="45"/>
      <c r="E51" s="111">
        <f>'[5]RESUMEN-FEOGA'!$F$14+'[5]RESUMEN-FEOGA'!$F$15+'[5]RESUMEN-FEOGA'!$F$19</f>
        <v>23901021.116326556</v>
      </c>
      <c r="F51" s="45"/>
      <c r="G51" s="109">
        <f>(C51+E51)/1000000</f>
        <v>58.262486726326564</v>
      </c>
      <c r="H51" s="94">
        <f>G51/$G$31</f>
        <v>0.03633735128225242</v>
      </c>
      <c r="I51" s="93">
        <f t="shared" si="4"/>
        <v>0.027125413226929924</v>
      </c>
    </row>
    <row r="52" spans="2:9" ht="12.75" customHeight="1">
      <c r="B52" s="49" t="s">
        <v>41</v>
      </c>
      <c r="C52" s="106">
        <f>'[7]RESUMEN UE -CAP-abril2011'!$B$21</f>
        <v>39700339.70192</v>
      </c>
      <c r="D52" s="39"/>
      <c r="E52" s="106">
        <f>'[7]RESUMEN UE -CAP-abril2011'!$B$42</f>
        <v>18309022.56640225</v>
      </c>
      <c r="F52" s="24"/>
      <c r="G52" s="117">
        <f>(C52+E52)/1000000</f>
        <v>58.00936226832225</v>
      </c>
      <c r="H52" s="94">
        <f>G52/$G$31</f>
        <v>0.03617948173590372</v>
      </c>
      <c r="I52" s="93">
        <f t="shared" si="4"/>
        <v>0.027007565433143477</v>
      </c>
    </row>
    <row r="53" spans="2:9" ht="13.5">
      <c r="B53" s="137" t="s">
        <v>45</v>
      </c>
      <c r="C53" s="115"/>
      <c r="D53" s="24"/>
      <c r="E53" s="116"/>
      <c r="F53" s="24"/>
      <c r="G53" s="118">
        <f>'[6]Hoja2'!$I$23/1000000</f>
        <v>63.05710585359999</v>
      </c>
      <c r="H53" s="107">
        <f>G53/$G$31</f>
        <v>0.03932767609126227</v>
      </c>
      <c r="I53" s="93">
        <f t="shared" si="4"/>
        <v>0.029357656174333446</v>
      </c>
    </row>
    <row r="54" spans="2:16" ht="13.5">
      <c r="B54" s="58" t="s">
        <v>43</v>
      </c>
      <c r="C54" s="44">
        <f>'[5]RESUMEN-FEOGA'!$E$22+'[5]RESUMEN-FEOGA'!$E$23</f>
        <v>270233843.97</v>
      </c>
      <c r="D54" s="24"/>
      <c r="E54" s="44">
        <f>'[3]RESUMEN-FEOGA'!$F$22+'[3]RESUMEN-FEOGA'!$F$23</f>
        <v>274281842.7336734</v>
      </c>
      <c r="F54" s="24"/>
      <c r="G54" s="85">
        <f>(C54+E54)/1000000</f>
        <v>544.5156867036734</v>
      </c>
      <c r="H54" s="59"/>
      <c r="I54" s="83">
        <f t="shared" si="4"/>
        <v>0.2535115447399633</v>
      </c>
      <c r="L54" s="62" t="s">
        <v>0</v>
      </c>
      <c r="M54" s="63" t="s">
        <v>21</v>
      </c>
      <c r="N54" s="64"/>
      <c r="O54" s="64"/>
      <c r="P54" s="65" t="s">
        <v>22</v>
      </c>
    </row>
    <row r="55" spans="2:13" ht="13.5">
      <c r="B55" s="22"/>
      <c r="C55" s="45"/>
      <c r="D55" s="24"/>
      <c r="E55" s="45"/>
      <c r="F55" s="24"/>
      <c r="G55" s="59"/>
      <c r="H55" s="59"/>
      <c r="I55" s="83"/>
      <c r="L55" t="s">
        <v>1</v>
      </c>
      <c r="M55" t="s">
        <v>17</v>
      </c>
    </row>
    <row r="56" spans="5:16" ht="16.5">
      <c r="E56" s="82"/>
      <c r="G56" s="119"/>
      <c r="H56" s="81"/>
      <c r="I56" s="53"/>
      <c r="L56" s="26">
        <f>N14</f>
        <v>13651.5</v>
      </c>
      <c r="M56" s="26">
        <f>N31*0.4</f>
        <v>5887.280000000001</v>
      </c>
      <c r="N56" s="26">
        <f>L56+M56</f>
        <v>19538.78</v>
      </c>
      <c r="O56" s="27">
        <f>N56/$N$58</f>
        <v>0.548985858095434</v>
      </c>
      <c r="P56" s="28" t="s">
        <v>11</v>
      </c>
    </row>
    <row r="57" spans="2:16" ht="14.25" thickBot="1">
      <c r="B57" s="39"/>
      <c r="C57" s="39"/>
      <c r="D57" s="39"/>
      <c r="E57" s="39"/>
      <c r="F57" s="39"/>
      <c r="G57" s="39"/>
      <c r="H57" s="39"/>
      <c r="I57" s="39"/>
      <c r="L57" s="30">
        <f>N15</f>
        <v>11844.9</v>
      </c>
      <c r="M57" s="30">
        <f>N32*0.4</f>
        <v>4207</v>
      </c>
      <c r="N57" s="30">
        <f>L57+M57</f>
        <v>16051.9</v>
      </c>
      <c r="O57" s="66">
        <f>N57/$N$58</f>
        <v>0.451014141904566</v>
      </c>
      <c r="P57" s="32" t="s">
        <v>12</v>
      </c>
    </row>
    <row r="58" spans="2:16" ht="13.5">
      <c r="B58" s="2"/>
      <c r="C58" s="39"/>
      <c r="D58" s="39"/>
      <c r="E58" s="39"/>
      <c r="F58" s="39"/>
      <c r="G58" s="79"/>
      <c r="H58" s="79"/>
      <c r="I58" s="47"/>
      <c r="L58" s="33">
        <f>L56+L57</f>
        <v>25496.4</v>
      </c>
      <c r="M58" s="33">
        <f>M56+M57</f>
        <v>10094.28</v>
      </c>
      <c r="N58" s="67">
        <f>M58+L58</f>
        <v>35590.68</v>
      </c>
      <c r="O58" s="25">
        <f>SUM(O56:O57)</f>
        <v>1</v>
      </c>
      <c r="P58" s="68" t="s">
        <v>23</v>
      </c>
    </row>
    <row r="59" spans="2:9" ht="12.75">
      <c r="B59" s="39"/>
      <c r="C59" s="39"/>
      <c r="D59" s="39"/>
      <c r="E59" s="39"/>
      <c r="F59" s="39"/>
      <c r="G59" s="39"/>
      <c r="H59" s="39"/>
      <c r="I59" s="39"/>
    </row>
    <row r="60" spans="2:9" ht="12.75">
      <c r="B60" s="39"/>
      <c r="C60" s="39"/>
      <c r="D60" s="39"/>
      <c r="E60" s="39"/>
      <c r="F60" s="39"/>
      <c r="G60" s="78"/>
      <c r="H60" s="78"/>
      <c r="I60" s="39"/>
    </row>
    <row r="61" spans="2:16" ht="13.5">
      <c r="B61" s="39"/>
      <c r="C61" s="39"/>
      <c r="D61" s="39"/>
      <c r="E61" s="39"/>
      <c r="F61" s="39"/>
      <c r="G61" s="39"/>
      <c r="H61" s="39"/>
      <c r="I61" s="39"/>
      <c r="L61" s="69" t="s">
        <v>24</v>
      </c>
      <c r="N61" s="26">
        <f>N56/M62</f>
        <v>2442.3475</v>
      </c>
      <c r="O61" s="27">
        <f>N61/N63</f>
        <v>0.548985858095434</v>
      </c>
      <c r="P61" s="28" t="s">
        <v>32</v>
      </c>
    </row>
    <row r="62" spans="2:16" ht="14.25" thickBot="1">
      <c r="B62" s="39"/>
      <c r="C62" s="39"/>
      <c r="D62" s="39"/>
      <c r="E62" s="39"/>
      <c r="F62" s="39"/>
      <c r="G62" s="39"/>
      <c r="H62" s="39"/>
      <c r="I62" s="39"/>
      <c r="M62" s="70">
        <v>8</v>
      </c>
      <c r="N62" s="30">
        <f>N57/M62</f>
        <v>2006.4875</v>
      </c>
      <c r="O62" s="27">
        <f>N62/N63</f>
        <v>0.451014141904566</v>
      </c>
      <c r="P62" s="32" t="s">
        <v>12</v>
      </c>
    </row>
    <row r="63" spans="2:16" ht="13.5">
      <c r="B63" s="73"/>
      <c r="C63" s="73"/>
      <c r="D63" s="73"/>
      <c r="E63" s="73"/>
      <c r="F63" s="73"/>
      <c r="G63" s="74"/>
      <c r="H63" s="74"/>
      <c r="I63" s="75"/>
      <c r="N63" s="67">
        <f>N61+N62</f>
        <v>4448.835</v>
      </c>
      <c r="O63" s="25"/>
      <c r="P63" s="68" t="s">
        <v>25</v>
      </c>
    </row>
    <row r="64" spans="2:9" ht="12.75">
      <c r="B64" s="39"/>
      <c r="C64" s="39"/>
      <c r="D64" s="39"/>
      <c r="E64" s="39"/>
      <c r="F64" s="39"/>
      <c r="G64" s="39"/>
      <c r="H64" s="39"/>
      <c r="I64" s="39"/>
    </row>
    <row r="65" spans="2:9" ht="12.75">
      <c r="B65" s="39"/>
      <c r="C65" s="39"/>
      <c r="D65" s="39"/>
      <c r="E65" s="39"/>
      <c r="F65" s="39"/>
      <c r="G65" s="39"/>
      <c r="H65" s="39"/>
      <c r="I65" s="39"/>
    </row>
    <row r="66" spans="2:9" ht="12.75">
      <c r="B66" s="39"/>
      <c r="C66" s="76"/>
      <c r="D66" s="76"/>
      <c r="E66" s="76"/>
      <c r="F66" s="76"/>
      <c r="G66" s="77"/>
      <c r="H66" s="77"/>
      <c r="I66" s="47"/>
    </row>
    <row r="67" spans="2:16" ht="12.75">
      <c r="B67" s="39"/>
      <c r="C67" s="39"/>
      <c r="D67" s="39"/>
      <c r="E67" s="39"/>
      <c r="F67" s="39"/>
      <c r="G67" s="77"/>
      <c r="H67" s="77"/>
      <c r="I67" s="47"/>
      <c r="L67" t="s">
        <v>57</v>
      </c>
      <c r="M67" t="s">
        <v>56</v>
      </c>
      <c r="P67" t="s">
        <v>55</v>
      </c>
    </row>
    <row r="68" spans="2:16" ht="15.75">
      <c r="B68" s="39"/>
      <c r="C68" s="39"/>
      <c r="D68" s="39"/>
      <c r="E68" s="39"/>
      <c r="F68" s="39"/>
      <c r="G68" s="77"/>
      <c r="H68" s="77"/>
      <c r="I68" s="47"/>
      <c r="L68" s="144" t="s">
        <v>52</v>
      </c>
      <c r="M68" s="146">
        <v>499747211</v>
      </c>
      <c r="N68" s="147">
        <f>M71/M68</f>
        <v>0.0013918236754301766</v>
      </c>
      <c r="O68" s="24"/>
      <c r="P68" s="146">
        <v>4324782</v>
      </c>
    </row>
    <row r="69" spans="2:16" ht="15.75">
      <c r="B69" s="39"/>
      <c r="C69" s="39"/>
      <c r="D69" s="39"/>
      <c r="E69" s="39"/>
      <c r="F69" s="39"/>
      <c r="G69" s="78"/>
      <c r="H69" s="78"/>
      <c r="I69" s="47"/>
      <c r="L69" s="144" t="s">
        <v>53</v>
      </c>
      <c r="M69" s="146">
        <v>47021031</v>
      </c>
      <c r="N69" s="147">
        <f>M71/M69</f>
        <v>0.014792529751208561</v>
      </c>
      <c r="O69" s="24"/>
      <c r="P69" s="146">
        <v>506019</v>
      </c>
    </row>
    <row r="70" spans="2:17" ht="15.75">
      <c r="B70" s="39"/>
      <c r="C70" s="39"/>
      <c r="D70" s="39"/>
      <c r="E70" s="39"/>
      <c r="F70" s="39"/>
      <c r="G70" s="39"/>
      <c r="H70" s="39"/>
      <c r="I70" s="39"/>
      <c r="L70" s="144" t="s">
        <v>44</v>
      </c>
      <c r="M70" s="146">
        <v>8370975</v>
      </c>
      <c r="N70" s="147">
        <f>M71/M70</f>
        <v>0.08309187400511887</v>
      </c>
      <c r="O70" s="24"/>
      <c r="P70" s="146">
        <v>87598</v>
      </c>
      <c r="Q70" s="147">
        <f>P71/P70</f>
        <v>0.003367656795817256</v>
      </c>
    </row>
    <row r="71" spans="2:16" ht="15.75">
      <c r="B71" s="39"/>
      <c r="C71" s="39"/>
      <c r="D71" s="39"/>
      <c r="E71" s="39"/>
      <c r="F71" s="39"/>
      <c r="G71" s="78"/>
      <c r="H71" s="78"/>
      <c r="I71" s="47"/>
      <c r="L71" s="144" t="s">
        <v>54</v>
      </c>
      <c r="M71" s="146">
        <v>695560</v>
      </c>
      <c r="O71" s="24"/>
      <c r="P71" s="145">
        <v>295</v>
      </c>
    </row>
    <row r="72" spans="2:9" ht="12.75">
      <c r="B72" s="39"/>
      <c r="C72" s="39"/>
      <c r="D72" s="39"/>
      <c r="E72" s="39"/>
      <c r="F72" s="39"/>
      <c r="G72" s="79"/>
      <c r="H72" s="79"/>
      <c r="I72" s="80"/>
    </row>
    <row r="73" spans="2:9" ht="12.75">
      <c r="B73" s="39"/>
      <c r="C73" s="39"/>
      <c r="D73" s="39"/>
      <c r="E73" s="39"/>
      <c r="F73" s="39"/>
      <c r="G73" s="39"/>
      <c r="H73" s="39"/>
      <c r="I73" s="39"/>
    </row>
    <row r="74" spans="2:9" ht="13.5">
      <c r="B74" s="2"/>
      <c r="C74" s="39"/>
      <c r="D74" s="39"/>
      <c r="E74" s="39"/>
      <c r="F74" s="39"/>
      <c r="G74" s="79"/>
      <c r="H74" s="79"/>
      <c r="I74" s="47"/>
    </row>
  </sheetData>
  <sheetProtection selectLockedCells="1" selectUnlockedCells="1"/>
  <printOptions/>
  <pageMargins left="0.49027777777777776" right="0.2701388888888889" top="0.2298611111111111" bottom="0.3104166666666667" header="0.5118055555555555" footer="0.1701388888888889"/>
  <pageSetup fitToHeight="1" fitToWidth="1" horizontalDpi="300" verticalDpi="300" orientation="landscape" paperSize="9" scale="93" r:id="rId1"/>
  <headerFooter alignWithMargins="0">
    <oddFooter>&amp;R&amp;"Arial Narrow,Predeterminado"&amp;8&amp;F | &amp;A |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2011-04-18T01:45:30Z</cp:lastPrinted>
  <dcterms:created xsi:type="dcterms:W3CDTF">2011-01-11T20:48:40Z</dcterms:created>
  <dcterms:modified xsi:type="dcterms:W3CDTF">2011-05-14T11:11:33Z</dcterms:modified>
  <cp:category/>
  <cp:version/>
  <cp:contentType/>
  <cp:contentStatus/>
</cp:coreProperties>
</file>